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howInkAnnotation="0" codeName="ThisWorkbook"/>
  <mc:AlternateContent xmlns:mc="http://schemas.openxmlformats.org/markup-compatibility/2006">
    <mc:Choice Requires="x15">
      <x15ac:absPath xmlns:x15ac="http://schemas.microsoft.com/office/spreadsheetml/2010/11/ac" url="C:\Users\abeausoleil\Desktop\"/>
    </mc:Choice>
  </mc:AlternateContent>
  <xr:revisionPtr revIDLastSave="0" documentId="8_{18A00191-BB12-402A-A1C3-CC9263FFFD0D}" xr6:coauthVersionLast="47" xr6:coauthVersionMax="47" xr10:uidLastSave="{00000000-0000-0000-0000-000000000000}"/>
  <bookViews>
    <workbookView xWindow="2610" yWindow="1875" windowWidth="21600" windowHeight="11295" xr2:uid="{00000000-000D-0000-FFFF-FFFF00000000}"/>
  </bookViews>
  <sheets>
    <sheet name="Battery Calculations" sheetId="6" r:id="rId1"/>
    <sheet name="Sheet2" sheetId="7" r:id="rId2"/>
    <sheet name="Sheet1" sheetId="5" r:id="rId3"/>
  </sheets>
  <definedNames>
    <definedName name="_xlnm.Print_Area" localSheetId="0">'Battery Calculations'!$B$3:$Q$29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6" l="1"/>
  <c r="C23" i="6" l="1"/>
  <c r="I13" i="6" l="1"/>
  <c r="I17" i="6" l="1"/>
  <c r="G17" i="6" l="1"/>
  <c r="E17" i="6"/>
  <c r="E13" i="6"/>
  <c r="C17" i="6"/>
  <c r="G13" i="6"/>
  <c r="G23" i="6" l="1"/>
  <c r="K17" i="6"/>
  <c r="E20" i="6" s="1"/>
  <c r="G20" i="6" s="1"/>
  <c r="C26" i="6" l="1"/>
  <c r="E26" i="6" l="1"/>
  <c r="G26" i="6" s="1"/>
  <c r="C29" i="6" s="1"/>
  <c r="G29"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Lee Dube</author>
    <author>Paul Martel</author>
  </authors>
  <commentList>
    <comment ref="C14" authorId="0" shapeId="0" xr:uid="{00000000-0006-0000-0000-000001000000}">
      <text>
        <r>
          <rPr>
            <b/>
            <sz val="9"/>
            <color indexed="81"/>
            <rFont val="Tahoma"/>
            <family val="2"/>
          </rPr>
          <t>MODEL:</t>
        </r>
        <r>
          <rPr>
            <sz val="9"/>
            <color indexed="81"/>
            <rFont val="Tahoma"/>
            <family val="2"/>
          </rPr>
          <t xml:space="preserve">
Please select your AES Subscriber model.</t>
        </r>
      </text>
    </comment>
    <comment ref="E14" authorId="1" shapeId="0" xr:uid="{00000000-0006-0000-0000-000002000000}">
      <text>
        <r>
          <rPr>
            <b/>
            <sz val="9"/>
            <color indexed="81"/>
            <rFont val="Tahoma"/>
            <family val="2"/>
          </rPr>
          <t>Intellipro:</t>
        </r>
        <r>
          <rPr>
            <sz val="9"/>
            <color indexed="81"/>
            <rFont val="Tahoma"/>
            <family val="2"/>
          </rPr>
          <t xml:space="preserve">
Select whether Intellipro is installed during normal operation.</t>
        </r>
      </text>
    </comment>
    <comment ref="G14" authorId="1" shapeId="0" xr:uid="{00000000-0006-0000-0000-000003000000}">
      <text>
        <r>
          <rPr>
            <b/>
            <sz val="9"/>
            <color indexed="81"/>
            <rFont val="Tahoma"/>
            <family val="2"/>
          </rPr>
          <t>Ethernet:</t>
        </r>
        <r>
          <rPr>
            <sz val="9"/>
            <color indexed="81"/>
            <rFont val="Tahoma"/>
            <family val="2"/>
          </rPr>
          <t xml:space="preserve">
Select whether Ethernet cable is connected during normal operation.</t>
        </r>
      </text>
    </comment>
    <comment ref="I14" authorId="1" shapeId="0" xr:uid="{00000000-0006-0000-0000-000004000000}">
      <text>
        <r>
          <rPr>
            <b/>
            <sz val="9"/>
            <color indexed="81"/>
            <rFont val="Tahoma"/>
            <family val="2"/>
          </rPr>
          <t>7762</t>
        </r>
        <r>
          <rPr>
            <sz val="9"/>
            <color indexed="81"/>
            <rFont val="Tahoma"/>
            <family val="2"/>
          </rPr>
          <t xml:space="preserve">
Select whether 7762 board is connected during normal operation.</t>
        </r>
      </text>
    </comment>
    <comment ref="K14" authorId="0" shapeId="0" xr:uid="{00000000-0006-0000-0000-000005000000}">
      <text>
        <r>
          <rPr>
            <b/>
            <sz val="9"/>
            <color indexed="81"/>
            <rFont val="Tahoma"/>
            <family val="2"/>
          </rPr>
          <t>Standby Hours:</t>
        </r>
        <r>
          <rPr>
            <sz val="9"/>
            <color indexed="81"/>
            <rFont val="Tahoma"/>
            <family val="2"/>
          </rPr>
          <t xml:space="preserve">
Enter the number of total hours required for Standby time. AES products are UL listed for 24 hours.</t>
        </r>
      </text>
    </comment>
  </commentList>
</comments>
</file>

<file path=xl/sharedStrings.xml><?xml version="1.0" encoding="utf-8"?>
<sst xmlns="http://schemas.openxmlformats.org/spreadsheetml/2006/main" count="67" uniqueCount="44">
  <si>
    <r>
      <t xml:space="preserve"> Battery Capacity Calculator Instructions:  
 </t>
    </r>
    <r>
      <rPr>
        <sz val="10"/>
        <rFont val="Arial"/>
        <family val="2"/>
      </rPr>
      <t>1) Select the AES model from the AES Model field.
 2) Select if Intellipro is installed
 3) Select if Ethernet Cable is installed during normal operation.
     (Only applies to 2.0 subscribers)
 4) Select if 7762 is installed (Only applies to 7788F)
 5) Enter the # of hours of backup time required. AES products are
     UL listed for 24 hours operation on battery backup.
 6) The calculator will return the recommended minumum battery capacity and
     max primary input DC and AC current</t>
    </r>
  </si>
  <si>
    <t>BACKUP BATTERY CALCULATIONS</t>
  </si>
  <si>
    <t>AES Model</t>
  </si>
  <si>
    <t># Hours Backup
Time</t>
  </si>
  <si>
    <t>7007</t>
  </si>
  <si>
    <t>No</t>
  </si>
  <si>
    <t>Yes</t>
  </si>
  <si>
    <t>Standby Current (Amps)</t>
  </si>
  <si>
    <t>Intellipro Current
(Amps)</t>
  </si>
  <si>
    <t>Ethernet Current
(Amps)</t>
  </si>
  <si>
    <t>7762 Current
(Amps)</t>
  </si>
  <si>
    <t>Total Standby Current (Amps)</t>
  </si>
  <si>
    <t>+</t>
  </si>
  <si>
    <t>=</t>
  </si>
  <si>
    <t>Required Standby Capacity
(Amp-Hours)</t>
  </si>
  <si>
    <t>x</t>
  </si>
  <si>
    <t>Transmit/Alarm Current (Amps)</t>
  </si>
  <si>
    <t>Required Alarm
Time (Hours)</t>
  </si>
  <si>
    <t>Required Alarm Capacity
(Amp-Hours)</t>
  </si>
  <si>
    <t>Required Alarm
Capacity
(Amp-Hours)</t>
  </si>
  <si>
    <t>Total Required Backup Capacity
(Amp-Hours)</t>
  </si>
  <si>
    <t>Recommended
Safety Factor</t>
  </si>
  <si>
    <r>
      <t xml:space="preserve">Recommended Minimum Battery Capacity
    (Amp-Hours) </t>
    </r>
    <r>
      <rPr>
        <b/>
        <sz val="10"/>
        <color rgb="FFFF0000"/>
        <rFont val="Arial"/>
        <family val="2"/>
      </rPr>
      <t>***</t>
    </r>
  </si>
  <si>
    <t xml:space="preserve">  *** The battery requirements presented here are only AES recommendations. For UL listed battery requirements  please read the product Installation and Operation Manual.</t>
  </si>
  <si>
    <t>Updated 4.22.25</t>
  </si>
  <si>
    <t>BATTERY</t>
  </si>
  <si>
    <t>24VDC</t>
  </si>
  <si>
    <t>16VAC</t>
  </si>
  <si>
    <t>Subscriber Type</t>
  </si>
  <si>
    <t>IPRO Type</t>
  </si>
  <si>
    <t>standby</t>
  </si>
  <si>
    <t>transmit</t>
  </si>
  <si>
    <t>ipro</t>
  </si>
  <si>
    <t>enet</t>
  </si>
  <si>
    <t>Safety Factor</t>
  </si>
  <si>
    <t>None</t>
  </si>
  <si>
    <t>7094A Ipro
Installed</t>
  </si>
  <si>
    <t>7794A Ipro
Installed</t>
  </si>
  <si>
    <t>7058E</t>
  </si>
  <si>
    <t>7094 Ipro
Installed</t>
  </si>
  <si>
    <t>7788F</t>
  </si>
  <si>
    <t>7794 Ipro
Installed</t>
  </si>
  <si>
    <t>N/A</t>
  </si>
  <si>
    <t>Safety factor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</si>
</sst>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1" x14ac:knownFonts="1">
    <font>
      <sz val="10"/>
      <name val="Arial"/>
    </font>
    <font>
      <b/>
      <sz val="10"/>
      <name val="Arial"/>
      <family val="2"/>
    </font>
    <font>
      <b/>
      <sz val="10"/>
      <color theme="1"/>
      <name val="Arial"/>
      <family val="2"/>
    </font>
    <font>
      <b/>
      <sz val="10"/>
      <color rgb="FFFF0000"/>
      <name val="Arial"/>
      <family val="2"/>
    </font>
    <font>
      <sz val="10"/>
      <name val="Arial"/>
      <family val="2"/>
    </font>
    <font>
      <sz val="9"/>
      <color indexed="81"/>
      <name val="Tahoma"/>
      <family val="2"/>
    </font>
    <font>
      <b/>
      <sz val="9"/>
      <color indexed="81"/>
      <name val="Tahoma"/>
      <family val="2"/>
    </font>
    <font>
      <i/>
      <sz val="10"/>
      <name val="Arial"/>
      <family val="2"/>
    </font>
    <font>
      <b/>
      <sz val="11"/>
      <color theme="1"/>
      <name val="Calibri"/>
      <family val="2"/>
      <scheme val="minor"/>
    </font>
    <font>
      <b/>
      <sz val="11"/>
      <color rgb="FFFF0000"/>
      <name val="Arial"/>
      <family val="2"/>
    </font>
    <font>
      <b/>
      <sz val="11"/>
      <name val="Arial"/>
      <family val="2"/>
    </font>
  </fonts>
  <fills count="8">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7" tint="0.39994506668294322"/>
        <bgColor indexed="64"/>
      </patternFill>
    </fill>
    <fill>
      <patternFill patternType="solid">
        <fgColor rgb="FFFFFF00"/>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top style="thin">
        <color indexed="64"/>
      </top>
      <bottom style="medium">
        <color indexed="64"/>
      </bottom>
      <diagonal/>
    </border>
  </borders>
  <cellStyleXfs count="1">
    <xf numFmtId="0" fontId="0" fillId="0" borderId="0"/>
  </cellStyleXfs>
  <cellXfs count="101">
    <xf numFmtId="0" fontId="0" fillId="0" borderId="0" xfId="0"/>
    <xf numFmtId="0" fontId="1" fillId="2" borderId="0" xfId="0" applyFont="1" applyFill="1"/>
    <xf numFmtId="0" fontId="2" fillId="2" borderId="0" xfId="0" applyFont="1" applyFill="1" applyAlignment="1">
      <alignment horizontal="center"/>
    </xf>
    <xf numFmtId="0" fontId="1" fillId="2" borderId="0" xfId="0" applyFont="1" applyFill="1" applyAlignment="1">
      <alignment horizontal="left"/>
    </xf>
    <xf numFmtId="0" fontId="2" fillId="2" borderId="0" xfId="0" applyFont="1" applyFill="1" applyAlignment="1">
      <alignment horizontal="center" vertical="center"/>
    </xf>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xf numFmtId="0" fontId="1" fillId="2" borderId="0" xfId="0" applyFont="1" applyFill="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vertical="center"/>
    </xf>
    <xf numFmtId="0" fontId="1" fillId="2" borderId="0" xfId="0" applyFont="1" applyFill="1" applyAlignment="1">
      <alignment horizontal="left" vertical="center"/>
    </xf>
    <xf numFmtId="0" fontId="3" fillId="2" borderId="0" xfId="0" applyFont="1" applyFill="1" applyAlignment="1">
      <alignment horizontal="left" wrapText="1"/>
    </xf>
    <xf numFmtId="0" fontId="2" fillId="0" borderId="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1" fillId="2" borderId="0" xfId="0" applyFont="1" applyFill="1" applyAlignment="1">
      <alignment horizontal="center" vertical="center"/>
    </xf>
    <xf numFmtId="0" fontId="2" fillId="0" borderId="15" xfId="0" applyFont="1" applyBorder="1" applyAlignment="1">
      <alignment horizontal="center" vertical="center" wrapText="1"/>
    </xf>
    <xf numFmtId="0" fontId="2" fillId="0" borderId="6" xfId="0" applyFont="1" applyBorder="1" applyAlignment="1">
      <alignment horizontal="center" vertical="center"/>
    </xf>
    <xf numFmtId="164" fontId="2" fillId="0" borderId="6" xfId="0" applyNumberFormat="1" applyFont="1" applyBorder="1" applyAlignment="1">
      <alignment horizontal="center" vertical="center"/>
    </xf>
    <xf numFmtId="165" fontId="2" fillId="4" borderId="7" xfId="0" applyNumberFormat="1" applyFont="1" applyFill="1" applyBorder="1" applyAlignment="1">
      <alignment horizontal="center" vertical="center"/>
    </xf>
    <xf numFmtId="0" fontId="1" fillId="0" borderId="0" xfId="0" applyFont="1"/>
    <xf numFmtId="0" fontId="0" fillId="0" borderId="0" xfId="0" applyAlignment="1">
      <alignment horizontal="center"/>
    </xf>
    <xf numFmtId="0" fontId="1" fillId="0" borderId="0" xfId="0" applyFont="1" applyAlignment="1">
      <alignment horizontal="center"/>
    </xf>
    <xf numFmtId="164" fontId="0" fillId="0" borderId="0" xfId="0" applyNumberFormat="1" applyAlignment="1">
      <alignment horizontal="center"/>
    </xf>
    <xf numFmtId="164" fontId="4" fillId="0" borderId="0" xfId="0" applyNumberFormat="1" applyFont="1" applyAlignment="1">
      <alignment horizontal="center"/>
    </xf>
    <xf numFmtId="0" fontId="4" fillId="0" borderId="0" xfId="0" applyFont="1" applyAlignment="1">
      <alignment horizontal="center"/>
    </xf>
    <xf numFmtId="0" fontId="0" fillId="0" borderId="0" xfId="0" applyAlignment="1">
      <alignment horizontal="right"/>
    </xf>
    <xf numFmtId="0" fontId="7" fillId="0" borderId="0" xfId="0" applyFont="1"/>
    <xf numFmtId="164" fontId="1" fillId="0" borderId="0" xfId="0" applyNumberFormat="1" applyFont="1" applyAlignment="1">
      <alignment horizontal="center"/>
    </xf>
    <xf numFmtId="0" fontId="3" fillId="2" borderId="0" xfId="0" applyFont="1" applyFill="1" applyAlignment="1">
      <alignment horizontal="left" vertical="center" wrapText="1"/>
    </xf>
    <xf numFmtId="0" fontId="2" fillId="0" borderId="20" xfId="0" applyFont="1" applyBorder="1" applyAlignment="1">
      <alignment horizontal="center" vertical="center"/>
    </xf>
    <xf numFmtId="0" fontId="2" fillId="0" borderId="13" xfId="0" applyFont="1" applyBorder="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xf>
    <xf numFmtId="0" fontId="2" fillId="0" borderId="2" xfId="0" applyFont="1" applyBorder="1" applyAlignment="1">
      <alignment vertical="center"/>
    </xf>
    <xf numFmtId="0" fontId="2" fillId="0" borderId="13" xfId="0" applyFont="1" applyBorder="1" applyAlignment="1">
      <alignment horizontal="center" vertical="center"/>
    </xf>
    <xf numFmtId="0" fontId="2" fillId="2" borderId="2" xfId="0" applyFont="1" applyFill="1" applyBorder="1" applyAlignment="1">
      <alignment horizontal="center"/>
    </xf>
    <xf numFmtId="164" fontId="2" fillId="0" borderId="19" xfId="0" applyNumberFormat="1" applyFont="1" applyBorder="1" applyAlignment="1">
      <alignment horizontal="center" vertical="center"/>
    </xf>
    <xf numFmtId="0" fontId="2" fillId="2" borderId="6" xfId="0" applyFont="1" applyFill="1" applyBorder="1" applyAlignment="1">
      <alignment horizontal="center"/>
    </xf>
    <xf numFmtId="164" fontId="2" fillId="0" borderId="18" xfId="0" applyNumberFormat="1" applyFont="1" applyBorder="1" applyAlignment="1">
      <alignment horizontal="center" vertical="center"/>
    </xf>
    <xf numFmtId="2" fontId="2" fillId="5" borderId="7" xfId="0" applyNumberFormat="1" applyFont="1" applyFill="1" applyBorder="1" applyAlignment="1">
      <alignment horizontal="center" vertical="center"/>
    </xf>
    <xf numFmtId="2" fontId="2" fillId="0" borderId="18" xfId="0" applyNumberFormat="1" applyFont="1" applyBorder="1" applyAlignment="1">
      <alignment horizontal="center" vertical="center"/>
    </xf>
    <xf numFmtId="2" fontId="2" fillId="0" borderId="6" xfId="0" applyNumberFormat="1" applyFont="1" applyBorder="1" applyAlignment="1">
      <alignment horizontal="center" vertical="center"/>
    </xf>
    <xf numFmtId="0" fontId="2" fillId="2" borderId="0" xfId="0" applyFont="1" applyFill="1" applyAlignment="1">
      <alignment horizontal="left"/>
    </xf>
    <xf numFmtId="0" fontId="1" fillId="2" borderId="0" xfId="0" applyFont="1" applyFill="1" applyAlignment="1">
      <alignment horizontal="left" vertical="center" wrapText="1"/>
    </xf>
    <xf numFmtId="0" fontId="3" fillId="2" borderId="0" xfId="0" applyFont="1" applyFill="1" applyAlignment="1">
      <alignment vertical="center"/>
    </xf>
    <xf numFmtId="0" fontId="1" fillId="0" borderId="0" xfId="0" applyFont="1" applyAlignment="1">
      <alignment vertical="center"/>
    </xf>
    <xf numFmtId="0" fontId="1" fillId="0" borderId="0" xfId="0" applyFont="1" applyAlignment="1">
      <alignment horizontal="center" vertical="center" wrapText="1"/>
    </xf>
    <xf numFmtId="164" fontId="2" fillId="5" borderId="7" xfId="0" applyNumberFormat="1" applyFont="1" applyFill="1" applyBorder="1" applyAlignment="1">
      <alignment horizontal="center" vertical="center"/>
    </xf>
    <xf numFmtId="0" fontId="3" fillId="2" borderId="0" xfId="0" applyFont="1" applyFill="1" applyAlignment="1">
      <alignment horizontal="center" vertical="center" wrapText="1"/>
    </xf>
    <xf numFmtId="0" fontId="1" fillId="0" borderId="0" xfId="0" applyFont="1" applyAlignment="1">
      <alignment horizontal="center" wrapText="1"/>
    </xf>
    <xf numFmtId="0" fontId="8" fillId="0" borderId="0" xfId="0" applyFont="1" applyAlignment="1">
      <alignment horizontal="center"/>
    </xf>
    <xf numFmtId="49" fontId="2" fillId="0" borderId="22" xfId="0" applyNumberFormat="1" applyFont="1" applyBorder="1" applyAlignment="1" applyProtection="1">
      <alignment horizontal="center" vertical="center"/>
      <protection locked="0"/>
    </xf>
    <xf numFmtId="0" fontId="1" fillId="2" borderId="18" xfId="0" applyFont="1" applyFill="1" applyBorder="1" applyAlignment="1">
      <alignment horizontal="center"/>
    </xf>
    <xf numFmtId="0" fontId="9" fillId="2" borderId="0" xfId="0" applyFont="1" applyFill="1"/>
    <xf numFmtId="0" fontId="10" fillId="2" borderId="0" xfId="0" applyFont="1" applyFill="1" applyAlignment="1">
      <alignment horizontal="left"/>
    </xf>
    <xf numFmtId="0" fontId="10" fillId="2" borderId="0" xfId="0" applyFont="1" applyFill="1" applyAlignment="1">
      <alignment horizontal="center"/>
    </xf>
    <xf numFmtId="0" fontId="10" fillId="2" borderId="0" xfId="0" applyFont="1" applyFill="1"/>
    <xf numFmtId="49" fontId="2" fillId="3" borderId="30" xfId="0" applyNumberFormat="1" applyFont="1" applyFill="1" applyBorder="1" applyAlignment="1" applyProtection="1">
      <alignment horizontal="center" vertical="center"/>
      <protection locked="0"/>
    </xf>
    <xf numFmtId="2" fontId="2" fillId="6" borderId="30" xfId="0" applyNumberFormat="1" applyFont="1" applyFill="1" applyBorder="1" applyAlignment="1" applyProtection="1">
      <alignment horizontal="center" vertical="center"/>
      <protection locked="0"/>
    </xf>
    <xf numFmtId="0" fontId="2" fillId="3" borderId="30" xfId="0" applyFont="1" applyFill="1" applyBorder="1" applyAlignment="1" applyProtection="1">
      <alignment horizontal="center" vertical="center"/>
      <protection locked="0"/>
    </xf>
    <xf numFmtId="0" fontId="2" fillId="0" borderId="28" xfId="0" applyFont="1" applyBorder="1" applyAlignment="1">
      <alignment horizontal="center" vertical="center" wrapText="1"/>
    </xf>
    <xf numFmtId="0" fontId="1" fillId="2" borderId="29" xfId="0" applyFont="1" applyFill="1" applyBorder="1" applyAlignment="1">
      <alignment vertical="center"/>
    </xf>
    <xf numFmtId="0" fontId="2" fillId="0" borderId="29" xfId="0" applyFont="1" applyBorder="1" applyAlignment="1">
      <alignment horizontal="center" vertical="center" wrapText="1"/>
    </xf>
    <xf numFmtId="2" fontId="2" fillId="0" borderId="22" xfId="0" applyNumberFormat="1"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1" fillId="0" borderId="8" xfId="0" applyFont="1" applyBorder="1" applyAlignment="1">
      <alignment horizontal="center" vertical="center"/>
    </xf>
    <xf numFmtId="0" fontId="1" fillId="2" borderId="33" xfId="0" applyFont="1" applyFill="1" applyBorder="1" applyAlignment="1">
      <alignment horizontal="center" vertical="center"/>
    </xf>
    <xf numFmtId="49" fontId="1" fillId="0" borderId="0" xfId="0" applyNumberFormat="1" applyFont="1" applyAlignment="1">
      <alignment horizontal="center"/>
    </xf>
    <xf numFmtId="0" fontId="1" fillId="0" borderId="0" xfId="0" quotePrefix="1" applyFont="1" applyAlignment="1">
      <alignment horizontal="center"/>
    </xf>
    <xf numFmtId="49" fontId="1" fillId="0" borderId="0" xfId="0" applyNumberFormat="1" applyFont="1" applyAlignment="1">
      <alignment horizontal="center" wrapText="1"/>
    </xf>
    <xf numFmtId="9" fontId="4" fillId="0" borderId="0" xfId="0" applyNumberFormat="1" applyFont="1" applyAlignment="1">
      <alignment horizontal="center"/>
    </xf>
    <xf numFmtId="0" fontId="2" fillId="7" borderId="31"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2" fillId="7" borderId="28" xfId="0" applyFont="1" applyFill="1" applyBorder="1" applyAlignment="1">
      <alignment horizontal="center" vertical="center" wrapText="1"/>
    </xf>
    <xf numFmtId="0" fontId="2" fillId="0" borderId="32" xfId="0" applyFont="1" applyBorder="1" applyAlignment="1">
      <alignment horizontal="center" vertical="center" wrapText="1"/>
    </xf>
    <xf numFmtId="9" fontId="0" fillId="0" borderId="0" xfId="0" applyNumberFormat="1" applyAlignment="1">
      <alignment horizontal="center"/>
    </xf>
    <xf numFmtId="0" fontId="2" fillId="0" borderId="37" xfId="0" applyFont="1" applyBorder="1" applyAlignment="1">
      <alignment horizontal="center" vertical="center"/>
    </xf>
    <xf numFmtId="9" fontId="2" fillId="3" borderId="6" xfId="0" applyNumberFormat="1" applyFont="1" applyFill="1" applyBorder="1" applyAlignment="1" applyProtection="1">
      <alignment horizontal="center" vertical="center"/>
      <protection locked="0"/>
    </xf>
    <xf numFmtId="2" fontId="2" fillId="0" borderId="20" xfId="0" applyNumberFormat="1" applyFont="1" applyBorder="1" applyAlignment="1">
      <alignment horizontal="center" vertical="center"/>
    </xf>
    <xf numFmtId="0" fontId="4" fillId="2" borderId="0" xfId="0" applyFont="1" applyFill="1" applyAlignment="1">
      <alignment horizontal="left" vertical="center" wrapText="1"/>
    </xf>
    <xf numFmtId="0" fontId="3" fillId="2" borderId="1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 fillId="2" borderId="23"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 fillId="2" borderId="34"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35" xfId="0" applyFont="1" applyFill="1" applyBorder="1" applyAlignment="1">
      <alignment horizontal="left" vertical="center" wrapText="1"/>
    </xf>
    <xf numFmtId="0" fontId="1" fillId="2" borderId="26"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36"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138001</xdr:colOff>
      <xdr:row>1</xdr:row>
      <xdr:rowOff>219074</xdr:rowOff>
    </xdr:from>
    <xdr:to>
      <xdr:col>17</xdr:col>
      <xdr:colOff>713740</xdr:colOff>
      <xdr:row>8</xdr:row>
      <xdr:rowOff>104774</xdr:rowOff>
    </xdr:to>
    <xdr:pic>
      <xdr:nvPicPr>
        <xdr:cNvPr id="2" name="Picture 1" descr="A blue and black logo&#10;&#10;Description automatically generated">
          <a:extLst>
            <a:ext uri="{FF2B5EF4-FFF2-40B4-BE49-F238E27FC236}">
              <a16:creationId xmlns:a16="http://schemas.microsoft.com/office/drawing/2014/main" id="{2033066C-B354-B9EF-A86C-DA2E16CC0F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1176" y="438149"/>
          <a:ext cx="4195239" cy="14192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AA31"/>
  <sheetViews>
    <sheetView showGridLines="0" tabSelected="1" zoomScaleNormal="100" workbookViewId="0">
      <selection activeCell="C14" sqref="C14"/>
    </sheetView>
  </sheetViews>
  <sheetFormatPr defaultColWidth="9.28515625" defaultRowHeight="12.75" x14ac:dyDescent="0.2"/>
  <cols>
    <col min="1" max="1" width="9.28515625" style="1"/>
    <col min="2" max="2" width="8.28515625" style="7" customWidth="1"/>
    <col min="3" max="3" width="16.7109375" style="3" customWidth="1"/>
    <col min="4" max="4" width="2.7109375" style="1" customWidth="1"/>
    <col min="5" max="5" width="16.7109375" style="1" customWidth="1"/>
    <col min="6" max="6" width="2.7109375" style="1" customWidth="1"/>
    <col min="7" max="7" width="16.7109375" style="1" customWidth="1"/>
    <col min="8" max="8" width="2.7109375" style="1" customWidth="1"/>
    <col min="9" max="9" width="16.7109375" style="1" customWidth="1"/>
    <col min="10" max="10" width="2.7109375" style="1" customWidth="1"/>
    <col min="11" max="11" width="16.7109375" style="1" customWidth="1"/>
    <col min="12" max="12" width="6.7109375" style="1" customWidth="1"/>
    <col min="13" max="13" width="4.28515625" style="1" customWidth="1"/>
    <col min="14" max="14" width="4" style="1" customWidth="1"/>
    <col min="15" max="15" width="3.140625" style="1" customWidth="1"/>
    <col min="16" max="16" width="16.7109375" style="1" customWidth="1"/>
    <col min="17" max="17" width="2.7109375" style="1" customWidth="1"/>
    <col min="18" max="18" width="16.7109375" style="1" customWidth="1"/>
    <col min="19" max="19" width="2.7109375" style="1" customWidth="1"/>
    <col min="20" max="20" width="16.7109375" style="8" customWidth="1"/>
    <col min="21" max="21" width="2.7109375" style="1" customWidth="1"/>
    <col min="22" max="22" width="16.7109375" style="1" customWidth="1"/>
    <col min="23" max="23" width="2.7109375" style="1" customWidth="1"/>
    <col min="24" max="24" width="16.7109375" style="1" customWidth="1"/>
    <col min="25" max="16384" width="9.28515625" style="1"/>
  </cols>
  <sheetData>
    <row r="1" spans="2:27" ht="17.25" customHeight="1" x14ac:dyDescent="0.2"/>
    <row r="2" spans="2:27" ht="17.25" customHeight="1" x14ac:dyDescent="0.2">
      <c r="C2" s="92" t="s">
        <v>0</v>
      </c>
      <c r="D2" s="93"/>
      <c r="E2" s="93"/>
      <c r="F2" s="93"/>
      <c r="G2" s="93"/>
      <c r="H2" s="93"/>
      <c r="I2" s="94"/>
    </row>
    <row r="3" spans="2:27" ht="17.25" customHeight="1" x14ac:dyDescent="0.2">
      <c r="C3" s="95"/>
      <c r="D3" s="96"/>
      <c r="E3" s="96"/>
      <c r="F3" s="96"/>
      <c r="G3" s="96"/>
      <c r="H3" s="96"/>
      <c r="I3" s="97"/>
      <c r="O3" s="85"/>
      <c r="P3" s="85"/>
      <c r="Q3" s="85"/>
      <c r="R3" s="85"/>
      <c r="S3" s="85"/>
      <c r="T3" s="85"/>
    </row>
    <row r="4" spans="2:27" ht="17.25" customHeight="1" x14ac:dyDescent="0.2">
      <c r="C4" s="95"/>
      <c r="D4" s="96"/>
      <c r="E4" s="96"/>
      <c r="F4" s="96"/>
      <c r="G4" s="96"/>
      <c r="H4" s="96"/>
      <c r="I4" s="97"/>
      <c r="O4" s="85"/>
      <c r="P4" s="85"/>
      <c r="Q4" s="85"/>
      <c r="R4" s="85"/>
      <c r="S4" s="85"/>
      <c r="T4" s="85"/>
    </row>
    <row r="5" spans="2:27" ht="17.25" customHeight="1" x14ac:dyDescent="0.2">
      <c r="C5" s="95"/>
      <c r="D5" s="96"/>
      <c r="E5" s="96"/>
      <c r="F5" s="96"/>
      <c r="G5" s="96"/>
      <c r="H5" s="96"/>
      <c r="I5" s="97"/>
      <c r="O5" s="85"/>
      <c r="P5" s="85"/>
      <c r="Q5" s="85"/>
      <c r="R5" s="85"/>
      <c r="S5" s="85"/>
      <c r="T5" s="85"/>
    </row>
    <row r="6" spans="2:27" ht="17.25" customHeight="1" x14ac:dyDescent="0.2">
      <c r="C6" s="95"/>
      <c r="D6" s="96"/>
      <c r="E6" s="96"/>
      <c r="F6" s="96"/>
      <c r="G6" s="96"/>
      <c r="H6" s="96"/>
      <c r="I6" s="97"/>
      <c r="O6" s="20"/>
      <c r="P6" s="20"/>
      <c r="Q6" s="20"/>
      <c r="R6" s="6"/>
      <c r="S6" s="6"/>
      <c r="T6" s="20"/>
    </row>
    <row r="7" spans="2:27" ht="17.25" customHeight="1" x14ac:dyDescent="0.2">
      <c r="C7" s="95"/>
      <c r="D7" s="96"/>
      <c r="E7" s="96"/>
      <c r="F7" s="96"/>
      <c r="G7" s="96"/>
      <c r="H7" s="96"/>
      <c r="I7" s="97"/>
      <c r="O7" s="37"/>
      <c r="P7" s="37"/>
      <c r="Q7" s="37"/>
      <c r="R7" s="37"/>
      <c r="S7" s="51"/>
      <c r="T7" s="52"/>
      <c r="U7" s="25"/>
    </row>
    <row r="8" spans="2:27" ht="17.25" customHeight="1" x14ac:dyDescent="0.2">
      <c r="C8" s="95"/>
      <c r="D8" s="96"/>
      <c r="E8" s="96"/>
      <c r="F8" s="96"/>
      <c r="G8" s="96"/>
      <c r="H8" s="96"/>
      <c r="I8" s="97"/>
      <c r="O8" s="37"/>
      <c r="P8" s="37"/>
      <c r="Q8" s="37"/>
      <c r="R8" s="37"/>
      <c r="S8" s="51"/>
      <c r="T8" s="52"/>
      <c r="U8" s="25"/>
    </row>
    <row r="9" spans="2:27" ht="17.25" customHeight="1" x14ac:dyDescent="0.2">
      <c r="C9" s="98"/>
      <c r="D9" s="99"/>
      <c r="E9" s="99"/>
      <c r="F9" s="99"/>
      <c r="G9" s="99"/>
      <c r="H9" s="99"/>
      <c r="I9" s="100"/>
      <c r="O9" s="15"/>
      <c r="P9" s="15"/>
      <c r="Q9" s="15"/>
      <c r="R9" s="2"/>
    </row>
    <row r="10" spans="2:27" ht="17.25" customHeight="1" x14ac:dyDescent="0.2">
      <c r="C10" s="49"/>
      <c r="D10" s="49"/>
      <c r="E10" s="49"/>
      <c r="F10" s="49"/>
      <c r="G10" s="49"/>
      <c r="H10" s="49"/>
      <c r="I10" s="49"/>
      <c r="O10" s="34"/>
      <c r="P10" s="34"/>
      <c r="Q10" s="5"/>
      <c r="R10" s="5"/>
      <c r="S10" s="6"/>
      <c r="T10" s="20"/>
      <c r="U10" s="6"/>
      <c r="V10" s="6"/>
      <c r="W10" s="6"/>
      <c r="X10" s="6"/>
      <c r="Y10" s="6"/>
      <c r="Z10" s="6"/>
      <c r="AA10" s="6"/>
    </row>
    <row r="11" spans="2:27" s="62" customFormat="1" ht="17.25" customHeight="1" x14ac:dyDescent="0.25">
      <c r="B11" s="59"/>
      <c r="C11" s="60" t="s">
        <v>1</v>
      </c>
      <c r="D11" s="61"/>
      <c r="E11" s="61"/>
      <c r="F11" s="61"/>
      <c r="G11" s="61"/>
      <c r="O11" s="34"/>
      <c r="P11" s="34"/>
      <c r="Q11" s="6"/>
      <c r="R11" s="6"/>
      <c r="S11" s="6"/>
      <c r="T11" s="20"/>
      <c r="U11" s="6"/>
      <c r="V11" s="6"/>
      <c r="W11" s="6"/>
      <c r="X11" s="6"/>
      <c r="Y11" s="6"/>
      <c r="Z11" s="6"/>
      <c r="AA11" s="6"/>
    </row>
    <row r="12" spans="2:27" ht="17.25" customHeight="1" thickBot="1" x14ac:dyDescent="0.25">
      <c r="D12" s="8"/>
      <c r="E12" s="8"/>
      <c r="F12" s="8"/>
      <c r="G12" s="8"/>
      <c r="H12" s="8"/>
      <c r="I12" s="14"/>
      <c r="J12" s="14"/>
      <c r="K12" s="14"/>
    </row>
    <row r="13" spans="2:27" ht="31.5" customHeight="1" x14ac:dyDescent="0.2">
      <c r="C13" s="19" t="s">
        <v>2</v>
      </c>
      <c r="D13" s="8"/>
      <c r="E13" s="18" t="e">
        <f>VLOOKUP(C14,Sheet1!A:C,2,FALSE)</f>
        <v>#N/A</v>
      </c>
      <c r="F13" s="8"/>
      <c r="G13" s="18" t="str">
        <f>IF(OR(C14=7007,C14=7707,C14=7177),"Ethernet Cable Installed","")</f>
        <v/>
      </c>
      <c r="H13" s="14"/>
      <c r="I13" s="18" t="str">
        <f>IF(AND(C14="7788F",E14="Yes"),"7762 Installed","")</f>
        <v/>
      </c>
      <c r="J13" s="14"/>
      <c r="K13" s="18" t="s">
        <v>3</v>
      </c>
    </row>
    <row r="14" spans="2:27" s="6" customFormat="1" ht="18" customHeight="1" thickBot="1" x14ac:dyDescent="0.25">
      <c r="B14" s="50"/>
      <c r="C14" s="63" t="s">
        <v>4</v>
      </c>
      <c r="D14" s="72"/>
      <c r="E14" s="64" t="s">
        <v>5</v>
      </c>
      <c r="F14" s="72"/>
      <c r="G14" s="64" t="s">
        <v>5</v>
      </c>
      <c r="H14" s="72"/>
      <c r="I14" s="64" t="s">
        <v>6</v>
      </c>
      <c r="J14" s="72"/>
      <c r="K14" s="65">
        <v>72</v>
      </c>
      <c r="O14" s="1"/>
      <c r="P14" s="1"/>
      <c r="Q14" s="1"/>
      <c r="R14" s="1"/>
      <c r="S14" s="1"/>
      <c r="T14" s="8"/>
      <c r="U14" s="1"/>
      <c r="V14" s="1"/>
      <c r="W14" s="1"/>
      <c r="X14" s="1"/>
      <c r="Y14" s="1"/>
      <c r="Z14" s="1"/>
      <c r="AA14" s="1"/>
    </row>
    <row r="15" spans="2:27" s="6" customFormat="1" ht="18" customHeight="1" thickBot="1" x14ac:dyDescent="0.25">
      <c r="B15" s="50"/>
      <c r="C15" s="57"/>
      <c r="D15" s="71"/>
      <c r="E15" s="69"/>
      <c r="F15" s="71"/>
      <c r="G15" s="69"/>
      <c r="H15" s="71"/>
      <c r="I15" s="69"/>
      <c r="J15" s="71"/>
      <c r="K15" s="70"/>
      <c r="O15" s="1"/>
      <c r="P15" s="1"/>
      <c r="Q15" s="1"/>
      <c r="R15" s="1"/>
      <c r="S15" s="1"/>
      <c r="T15" s="8"/>
      <c r="U15" s="1"/>
      <c r="V15" s="1"/>
      <c r="W15" s="1"/>
      <c r="X15" s="1"/>
      <c r="Y15" s="1"/>
      <c r="Z15" s="1"/>
      <c r="AA15" s="1"/>
    </row>
    <row r="16" spans="2:27" s="6" customFormat="1" ht="37.5" customHeight="1" x14ac:dyDescent="0.2">
      <c r="B16" s="4"/>
      <c r="C16" s="77" t="s">
        <v>7</v>
      </c>
      <c r="D16" s="37"/>
      <c r="E16" s="79" t="s">
        <v>8</v>
      </c>
      <c r="F16" s="37"/>
      <c r="G16" s="66" t="s">
        <v>9</v>
      </c>
      <c r="H16" s="67"/>
      <c r="I16" s="68" t="s">
        <v>10</v>
      </c>
      <c r="J16" s="37"/>
      <c r="K16" s="80" t="s">
        <v>11</v>
      </c>
      <c r="O16" s="1"/>
      <c r="P16" s="1"/>
      <c r="Q16" s="1"/>
      <c r="R16" s="1"/>
      <c r="S16" s="1"/>
      <c r="T16" s="8"/>
      <c r="U16" s="1"/>
      <c r="V16" s="1"/>
      <c r="W16" s="1"/>
      <c r="X16" s="1"/>
      <c r="Y16" s="1"/>
      <c r="Z16" s="1"/>
      <c r="AA16" s="1"/>
    </row>
    <row r="17" spans="2:27" s="6" customFormat="1" ht="18" customHeight="1" thickBot="1" x14ac:dyDescent="0.25">
      <c r="B17" s="4"/>
      <c r="C17" s="44" t="e">
        <f>VLOOKUP(C14,Sheet1!A:C,3,FALSE)</f>
        <v>#N/A</v>
      </c>
      <c r="D17" s="22" t="s">
        <v>12</v>
      </c>
      <c r="E17" s="23">
        <f>IF((E14="Yes"),VLOOKUP(C14,Sheet1!A:F,5,FALSE),0)</f>
        <v>0</v>
      </c>
      <c r="F17" s="22" t="s">
        <v>12</v>
      </c>
      <c r="G17" s="23">
        <f>IF((G14="Yes"),VLOOKUP(C14,Sheet1!A:G,6,FALSE),0)</f>
        <v>0</v>
      </c>
      <c r="H17" s="22" t="s">
        <v>12</v>
      </c>
      <c r="I17" s="23">
        <f>IF(AND((I14="Yes")*(E14="Yes")),VLOOKUP(C14,Sheet1!A:G,7,FALSE),0)</f>
        <v>0</v>
      </c>
      <c r="J17" s="22" t="s">
        <v>13</v>
      </c>
      <c r="K17" s="53" t="e">
        <f>C17+E17+G17</f>
        <v>#N/A</v>
      </c>
      <c r="O17" s="1"/>
      <c r="P17" s="1"/>
      <c r="Q17" s="1"/>
      <c r="R17" s="1"/>
      <c r="S17" s="1"/>
      <c r="T17" s="8"/>
      <c r="U17" s="1"/>
      <c r="V17" s="1"/>
      <c r="W17" s="1"/>
      <c r="X17" s="1"/>
      <c r="Y17" s="1"/>
      <c r="Z17" s="1"/>
      <c r="AA17" s="1"/>
    </row>
    <row r="18" spans="2:27" ht="14.25" customHeight="1" thickBot="1" x14ac:dyDescent="0.25">
      <c r="B18" s="2"/>
      <c r="C18" s="2"/>
      <c r="D18" s="2"/>
      <c r="E18" s="2"/>
      <c r="F18" s="2"/>
      <c r="G18" s="2"/>
      <c r="H18" s="2"/>
      <c r="I18" s="2"/>
      <c r="J18" s="2"/>
      <c r="K18" s="2"/>
    </row>
    <row r="19" spans="2:27" ht="47.25" customHeight="1" x14ac:dyDescent="0.2">
      <c r="B19" s="2"/>
      <c r="C19" s="16" t="s">
        <v>3</v>
      </c>
      <c r="D19" s="39"/>
      <c r="E19" s="9" t="s">
        <v>7</v>
      </c>
      <c r="F19" s="39"/>
      <c r="G19" s="11" t="s">
        <v>14</v>
      </c>
      <c r="H19" s="2"/>
    </row>
    <row r="20" spans="2:27" ht="18" customHeight="1" thickBot="1" x14ac:dyDescent="0.25">
      <c r="B20" s="2"/>
      <c r="C20" s="58">
        <v>60</v>
      </c>
      <c r="D20" s="22" t="s">
        <v>15</v>
      </c>
      <c r="E20" s="23" t="e">
        <f>K17</f>
        <v>#N/A</v>
      </c>
      <c r="F20" s="22" t="s">
        <v>13</v>
      </c>
      <c r="G20" s="45" t="e">
        <f>C20*E20</f>
        <v>#N/A</v>
      </c>
      <c r="H20" s="2"/>
    </row>
    <row r="21" spans="2:27" ht="14.25" customHeight="1" thickBot="1" x14ac:dyDescent="0.25">
      <c r="B21" s="2"/>
      <c r="C21" s="38"/>
      <c r="D21" s="2"/>
      <c r="E21" s="2"/>
      <c r="F21" s="2"/>
      <c r="G21" s="2"/>
      <c r="H21" s="2"/>
      <c r="I21" s="2"/>
      <c r="J21" s="2"/>
      <c r="K21" s="2"/>
    </row>
    <row r="22" spans="2:27" s="6" customFormat="1" ht="40.5" customHeight="1" x14ac:dyDescent="0.2">
      <c r="B22" s="4"/>
      <c r="C22" s="78" t="s">
        <v>16</v>
      </c>
      <c r="D22" s="41"/>
      <c r="E22" s="10" t="s">
        <v>17</v>
      </c>
      <c r="F22" s="39"/>
      <c r="G22" s="17" t="s">
        <v>18</v>
      </c>
      <c r="H22" s="36"/>
      <c r="I22" s="50"/>
      <c r="O22" s="1"/>
      <c r="P22" s="1"/>
      <c r="Q22" s="1"/>
      <c r="R22" s="1"/>
      <c r="S22" s="1"/>
      <c r="T22" s="8"/>
      <c r="U22" s="1"/>
      <c r="V22" s="1"/>
      <c r="W22" s="1"/>
      <c r="X22" s="1"/>
      <c r="Y22" s="1"/>
      <c r="Z22" s="1"/>
      <c r="AA22" s="1"/>
    </row>
    <row r="23" spans="2:27" s="6" customFormat="1" ht="18" customHeight="1" thickBot="1" x14ac:dyDescent="0.25">
      <c r="B23" s="4"/>
      <c r="C23" s="42" t="e">
        <f>VLOOKUP(C14,Sheet1!A:D,4,FALSE)</f>
        <v>#N/A</v>
      </c>
      <c r="D23" s="43" t="s">
        <v>15</v>
      </c>
      <c r="E23" s="84">
        <f>IF((C14=7207),0.5,0.25)</f>
        <v>0.25</v>
      </c>
      <c r="F23" s="22" t="s">
        <v>13</v>
      </c>
      <c r="G23" s="45" t="e">
        <f>C23*E23</f>
        <v>#N/A</v>
      </c>
      <c r="H23" s="40"/>
      <c r="O23" s="1"/>
      <c r="P23" s="1"/>
      <c r="Q23" s="1"/>
      <c r="R23" s="1"/>
      <c r="S23" s="1"/>
      <c r="T23" s="8"/>
      <c r="U23" s="1"/>
      <c r="V23" s="1"/>
      <c r="W23" s="1"/>
      <c r="X23" s="1"/>
      <c r="Y23" s="1"/>
      <c r="Z23" s="1"/>
      <c r="AA23" s="1"/>
    </row>
    <row r="24" spans="2:27" ht="13.5" thickBot="1" x14ac:dyDescent="0.25">
      <c r="B24" s="2"/>
      <c r="C24" s="2"/>
      <c r="D24" s="2"/>
      <c r="E24" s="2"/>
      <c r="F24" s="2"/>
      <c r="G24" s="2"/>
      <c r="H24" s="2"/>
      <c r="I24" s="2"/>
      <c r="J24" s="2"/>
      <c r="K24" s="2"/>
      <c r="L24" s="2"/>
      <c r="M24" s="2"/>
      <c r="N24" s="2"/>
    </row>
    <row r="25" spans="2:27" s="6" customFormat="1" ht="53.25" customHeight="1" x14ac:dyDescent="0.2">
      <c r="B25" s="4"/>
      <c r="C25" s="21" t="s">
        <v>14</v>
      </c>
      <c r="D25" s="13"/>
      <c r="E25" s="12" t="s">
        <v>19</v>
      </c>
      <c r="F25" s="13"/>
      <c r="G25" s="11" t="s">
        <v>20</v>
      </c>
      <c r="H25" s="15"/>
      <c r="I25" s="15"/>
      <c r="J25" s="15"/>
      <c r="K25" s="15"/>
      <c r="L25" s="15"/>
      <c r="M25" s="15"/>
      <c r="N25" s="15"/>
      <c r="O25" s="1"/>
      <c r="P25" s="1"/>
      <c r="Q25" s="1"/>
      <c r="R25" s="1"/>
      <c r="S25" s="1"/>
      <c r="T25" s="8"/>
      <c r="U25" s="1"/>
      <c r="V25" s="1"/>
      <c r="W25" s="1"/>
      <c r="X25" s="1"/>
      <c r="Y25" s="1"/>
      <c r="Z25" s="1"/>
      <c r="AA25" s="1"/>
    </row>
    <row r="26" spans="2:27" s="6" customFormat="1" ht="18" customHeight="1" thickBot="1" x14ac:dyDescent="0.25">
      <c r="B26" s="4"/>
      <c r="C26" s="46" t="e">
        <f>G20</f>
        <v>#N/A</v>
      </c>
      <c r="D26" s="22" t="s">
        <v>12</v>
      </c>
      <c r="E26" s="47" t="e">
        <f>G23</f>
        <v>#N/A</v>
      </c>
      <c r="F26" s="22" t="s">
        <v>13</v>
      </c>
      <c r="G26" s="45" t="e">
        <f>C26+E26</f>
        <v>#N/A</v>
      </c>
      <c r="H26" s="34"/>
      <c r="I26" s="34"/>
      <c r="J26" s="34"/>
      <c r="K26" s="34"/>
      <c r="L26" s="34"/>
      <c r="M26" s="34"/>
      <c r="N26" s="34"/>
      <c r="O26" s="1"/>
      <c r="P26" s="1"/>
      <c r="Q26" s="1"/>
      <c r="R26" s="1"/>
      <c r="S26" s="1"/>
      <c r="T26" s="8"/>
      <c r="U26" s="1"/>
      <c r="V26" s="1"/>
      <c r="W26" s="1"/>
      <c r="X26" s="1"/>
      <c r="Y26" s="1"/>
      <c r="Z26" s="1"/>
      <c r="AA26" s="1"/>
    </row>
    <row r="27" spans="2:27" ht="17.100000000000001" customHeight="1" thickBot="1" x14ac:dyDescent="0.25">
      <c r="B27" s="2"/>
      <c r="C27" s="48"/>
      <c r="D27" s="2"/>
      <c r="E27" s="2"/>
      <c r="F27" s="2"/>
      <c r="G27" s="2"/>
      <c r="H27" s="2"/>
      <c r="I27" s="15"/>
      <c r="J27" s="15"/>
      <c r="K27" s="15"/>
      <c r="L27" s="15"/>
      <c r="M27" s="15"/>
      <c r="N27" s="15"/>
    </row>
    <row r="28" spans="2:27" s="6" customFormat="1" ht="54" customHeight="1" x14ac:dyDescent="0.2">
      <c r="B28" s="5"/>
      <c r="C28" s="16" t="s">
        <v>20</v>
      </c>
      <c r="D28" s="13"/>
      <c r="E28" s="9" t="s">
        <v>21</v>
      </c>
      <c r="F28" s="13"/>
      <c r="G28" s="11" t="s">
        <v>22</v>
      </c>
      <c r="I28" s="86" t="s">
        <v>23</v>
      </c>
      <c r="J28" s="87"/>
      <c r="K28" s="87"/>
      <c r="L28" s="88"/>
      <c r="M28" s="54"/>
      <c r="N28" s="54"/>
      <c r="O28" s="1"/>
      <c r="P28" s="1"/>
      <c r="Q28" s="1"/>
      <c r="R28" s="1"/>
      <c r="S28" s="1"/>
      <c r="T28" s="8"/>
      <c r="U28" s="1"/>
      <c r="V28" s="1"/>
      <c r="W28" s="1"/>
      <c r="X28" s="1"/>
      <c r="Y28" s="1"/>
      <c r="Z28" s="1"/>
      <c r="AA28" s="1"/>
    </row>
    <row r="29" spans="2:27" s="6" customFormat="1" ht="18" customHeight="1" thickBot="1" x14ac:dyDescent="0.25">
      <c r="B29" s="50"/>
      <c r="C29" s="46" t="e">
        <f>G26</f>
        <v>#N/A</v>
      </c>
      <c r="D29" s="82" t="s">
        <v>15</v>
      </c>
      <c r="E29" s="83">
        <v>1.25</v>
      </c>
      <c r="F29" s="35" t="s">
        <v>13</v>
      </c>
      <c r="G29" s="24" t="e">
        <f>C29*E29</f>
        <v>#N/A</v>
      </c>
      <c r="H29" s="34"/>
      <c r="I29" s="89"/>
      <c r="J29" s="90"/>
      <c r="K29" s="90"/>
      <c r="L29" s="91"/>
      <c r="M29" s="54"/>
      <c r="N29" s="54"/>
      <c r="O29" s="1"/>
      <c r="P29" s="1"/>
      <c r="Q29" s="1"/>
      <c r="R29" s="1"/>
      <c r="S29" s="1"/>
      <c r="T29" s="8"/>
      <c r="U29" s="1"/>
      <c r="V29" s="1"/>
      <c r="W29" s="1"/>
      <c r="X29" s="1"/>
      <c r="Y29" s="1"/>
      <c r="Z29" s="1"/>
      <c r="AA29" s="1"/>
    </row>
    <row r="31" spans="2:27" ht="15" customHeight="1" x14ac:dyDescent="0.2">
      <c r="C31" s="1" t="s">
        <v>24</v>
      </c>
    </row>
  </sheetData>
  <mergeCells count="3">
    <mergeCell ref="O3:T5"/>
    <mergeCell ref="I28:L29"/>
    <mergeCell ref="C2:I9"/>
  </mergeCells>
  <dataValidations count="1">
    <dataValidation type="list" allowBlank="1" showInputMessage="1" showErrorMessage="1" sqref="G14 I14 E14" xr:uid="{00000000-0002-0000-0000-000000000000}">
      <formula1>"No, Yes"</formula1>
    </dataValidation>
  </dataValidations>
  <pageMargins left="0.7" right="0.7" top="0.75" bottom="0.75" header="0.3" footer="0.3"/>
  <pageSetup scale="86"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xr:uid="{00000000-0002-0000-0000-000002000000}">
          <x14:formula1>
            <xm:f>Sheet1!$U$4:$U$7</xm:f>
          </x14:formula1>
          <xm:sqref>E29</xm:sqref>
        </x14:dataValidation>
        <x14:dataValidation type="list" allowBlank="1" showInputMessage="1" showErrorMessage="1" errorTitle="Select Subscriber model" error="Subscriber model must be selected." xr:uid="{00000000-0002-0000-0000-000001000000}">
          <x14:formula1>
            <xm:f>Sheet1!$A$4:$A$9</xm:f>
          </x14:formula1>
          <xm:sqref>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4F395-4A3F-4019-8772-B11CAE162D69}">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U33"/>
  <sheetViews>
    <sheetView workbookViewId="0">
      <selection activeCell="E15" sqref="E15"/>
    </sheetView>
  </sheetViews>
  <sheetFormatPr defaultRowHeight="12.75" x14ac:dyDescent="0.2"/>
  <cols>
    <col min="1" max="1" width="15.7109375" style="27" bestFit="1" customWidth="1"/>
    <col min="2" max="2" width="13.140625" style="27" customWidth="1"/>
    <col min="3" max="3" width="10.140625" style="26" customWidth="1"/>
    <col min="4" max="7" width="9.140625" style="26"/>
    <col min="9" max="9" width="9.85546875" customWidth="1"/>
    <col min="11" max="12" width="9.140625" style="31"/>
    <col min="21" max="21" width="11.28515625" bestFit="1" customWidth="1"/>
  </cols>
  <sheetData>
    <row r="1" spans="1:21" s="27" customFormat="1" ht="18" customHeight="1" x14ac:dyDescent="0.25">
      <c r="C1" s="25" t="s">
        <v>25</v>
      </c>
      <c r="I1" s="27" t="s">
        <v>26</v>
      </c>
      <c r="O1" s="56" t="s">
        <v>27</v>
      </c>
      <c r="P1" s="56"/>
      <c r="Q1" s="56"/>
      <c r="R1" s="56"/>
    </row>
    <row r="2" spans="1:21" s="25" customFormat="1" x14ac:dyDescent="0.2">
      <c r="A2" s="27" t="s">
        <v>28</v>
      </c>
      <c r="B2" s="27" t="s">
        <v>29</v>
      </c>
      <c r="C2" s="27" t="s">
        <v>30</v>
      </c>
      <c r="D2" s="27" t="s">
        <v>31</v>
      </c>
      <c r="E2" s="27" t="s">
        <v>32</v>
      </c>
      <c r="F2" s="27" t="s">
        <v>33</v>
      </c>
      <c r="G2" s="27">
        <v>7762</v>
      </c>
      <c r="I2" s="27" t="s">
        <v>30</v>
      </c>
      <c r="J2" s="55" t="s">
        <v>31</v>
      </c>
      <c r="K2" s="27" t="s">
        <v>32</v>
      </c>
      <c r="L2" s="27" t="s">
        <v>33</v>
      </c>
      <c r="M2" s="27">
        <v>7762</v>
      </c>
      <c r="N2" s="27"/>
      <c r="O2" s="27" t="s">
        <v>30</v>
      </c>
      <c r="P2" s="55" t="s">
        <v>31</v>
      </c>
      <c r="Q2" s="27" t="s">
        <v>32</v>
      </c>
      <c r="R2" s="27" t="s">
        <v>33</v>
      </c>
      <c r="S2" s="27">
        <v>7762</v>
      </c>
      <c r="U2" s="25" t="s">
        <v>34</v>
      </c>
    </row>
    <row r="3" spans="1:21" x14ac:dyDescent="0.2">
      <c r="A3" s="74" t="s">
        <v>35</v>
      </c>
      <c r="B3" s="74"/>
      <c r="C3" s="28">
        <v>0</v>
      </c>
      <c r="D3" s="28">
        <v>0</v>
      </c>
      <c r="E3" s="28">
        <v>0</v>
      </c>
      <c r="F3" s="28">
        <v>0</v>
      </c>
      <c r="G3" s="28">
        <v>0</v>
      </c>
      <c r="M3" s="28"/>
      <c r="N3" s="28"/>
      <c r="S3" s="28"/>
    </row>
    <row r="4" spans="1:21" ht="25.5" x14ac:dyDescent="0.2">
      <c r="A4" s="73">
        <v>7007</v>
      </c>
      <c r="B4" s="75" t="s">
        <v>36</v>
      </c>
      <c r="C4" s="28">
        <v>0.16600000000000001</v>
      </c>
      <c r="D4" s="28">
        <v>0.79</v>
      </c>
      <c r="E4" s="28">
        <v>0.14499999999999999</v>
      </c>
      <c r="F4" s="28">
        <v>1.4999999999999999E-2</v>
      </c>
      <c r="G4" s="28">
        <v>0</v>
      </c>
      <c r="I4" s="28">
        <v>0.21</v>
      </c>
      <c r="J4" s="28">
        <v>0.88600000000000001</v>
      </c>
      <c r="K4" s="28">
        <v>0.14499999999999999</v>
      </c>
      <c r="L4" s="28">
        <v>1.4999999999999999E-2</v>
      </c>
      <c r="M4" s="28">
        <v>0</v>
      </c>
      <c r="N4" s="28"/>
      <c r="O4" s="28">
        <v>0.316</v>
      </c>
      <c r="P4" s="28">
        <v>1.4590000000000001</v>
      </c>
      <c r="Q4" s="28">
        <v>0.22</v>
      </c>
      <c r="R4" s="28">
        <v>2.1999999999999999E-2</v>
      </c>
      <c r="S4" s="28">
        <v>0</v>
      </c>
      <c r="U4" s="81">
        <v>1.25</v>
      </c>
    </row>
    <row r="5" spans="1:21" ht="25.5" x14ac:dyDescent="0.2">
      <c r="A5" s="73">
        <v>7707</v>
      </c>
      <c r="B5" s="75" t="s">
        <v>37</v>
      </c>
      <c r="C5" s="28">
        <v>0.17499999999999999</v>
      </c>
      <c r="D5" s="28">
        <v>0.752</v>
      </c>
      <c r="E5" s="28">
        <v>0.16500000000000001</v>
      </c>
      <c r="F5" s="28">
        <v>1.4999999999999999E-2</v>
      </c>
      <c r="G5" s="28">
        <v>0</v>
      </c>
      <c r="I5" s="28">
        <v>0.21</v>
      </c>
      <c r="J5" s="28">
        <v>0.89900000000000002</v>
      </c>
      <c r="K5" s="28">
        <v>0.16</v>
      </c>
      <c r="L5" s="28">
        <v>1.4999999999999999E-2</v>
      </c>
      <c r="M5" s="28">
        <v>0</v>
      </c>
      <c r="N5" s="28"/>
      <c r="O5" s="28">
        <v>0.35</v>
      </c>
      <c r="P5" s="28">
        <v>1.42</v>
      </c>
      <c r="Q5" s="28">
        <v>0.26500000000000001</v>
      </c>
      <c r="R5" s="28">
        <v>2.4E-2</v>
      </c>
      <c r="S5" s="28">
        <v>0</v>
      </c>
      <c r="U5" s="81">
        <v>1.25</v>
      </c>
    </row>
    <row r="6" spans="1:21" ht="25.5" x14ac:dyDescent="0.2">
      <c r="A6" s="73">
        <v>7177</v>
      </c>
      <c r="B6" s="75" t="s">
        <v>37</v>
      </c>
      <c r="C6" s="28">
        <v>0.17499999999999999</v>
      </c>
      <c r="D6" s="28">
        <v>0.78600000000000003</v>
      </c>
      <c r="E6" s="28">
        <v>0.16500000000000001</v>
      </c>
      <c r="F6" s="28">
        <v>1.4999999999999999E-2</v>
      </c>
      <c r="G6" s="28">
        <v>0</v>
      </c>
      <c r="I6" s="28">
        <v>0.20499999999999999</v>
      </c>
      <c r="J6" s="28">
        <v>1.0169999999999999</v>
      </c>
      <c r="K6" s="28">
        <v>0.16</v>
      </c>
      <c r="L6" s="28">
        <v>1.4999999999999999E-2</v>
      </c>
      <c r="M6" s="28">
        <v>0</v>
      </c>
      <c r="N6" s="28"/>
      <c r="O6" s="28">
        <v>0.36</v>
      </c>
      <c r="P6" s="28">
        <v>1.6</v>
      </c>
      <c r="Q6" s="28">
        <v>0.24299999999999999</v>
      </c>
      <c r="R6" s="28">
        <v>2.1999999999999999E-2</v>
      </c>
      <c r="S6" s="28">
        <v>0</v>
      </c>
      <c r="U6" s="81">
        <v>1.25</v>
      </c>
    </row>
    <row r="7" spans="1:21" ht="25.5" x14ac:dyDescent="0.2">
      <c r="A7" s="73" t="s">
        <v>38</v>
      </c>
      <c r="B7" s="75" t="s">
        <v>39</v>
      </c>
      <c r="C7" s="28">
        <v>0.13600000000000001</v>
      </c>
      <c r="D7" s="28">
        <v>0.75</v>
      </c>
      <c r="E7" s="28">
        <v>0.14499999999999999</v>
      </c>
      <c r="F7" s="29">
        <v>0</v>
      </c>
      <c r="G7" s="28">
        <v>0</v>
      </c>
      <c r="I7" s="28">
        <v>0.153</v>
      </c>
      <c r="J7" s="28">
        <v>0.82199999999999995</v>
      </c>
      <c r="K7" s="28">
        <v>0.14799999999999999</v>
      </c>
      <c r="L7" s="28">
        <v>0</v>
      </c>
      <c r="M7" s="28">
        <v>0</v>
      </c>
      <c r="N7" s="28"/>
      <c r="O7" s="28">
        <v>0.29499999999999998</v>
      </c>
      <c r="P7" s="28">
        <v>1.1779999999999999</v>
      </c>
      <c r="Q7" s="28">
        <v>0.22</v>
      </c>
      <c r="R7" s="28">
        <v>0</v>
      </c>
      <c r="S7" s="28">
        <v>0</v>
      </c>
      <c r="U7" s="81">
        <v>1.25</v>
      </c>
    </row>
    <row r="8" spans="1:21" ht="25.5" x14ac:dyDescent="0.2">
      <c r="A8" s="73" t="s">
        <v>40</v>
      </c>
      <c r="B8" s="75" t="s">
        <v>41</v>
      </c>
      <c r="C8" s="28">
        <v>0.14899999999999999</v>
      </c>
      <c r="D8" s="29">
        <v>0.72799999999999998</v>
      </c>
      <c r="E8" s="28">
        <v>0.16</v>
      </c>
      <c r="F8" s="28">
        <v>0</v>
      </c>
      <c r="G8" s="29">
        <v>1.4999999999999999E-2</v>
      </c>
      <c r="I8" s="28">
        <v>0.186</v>
      </c>
      <c r="J8" s="28">
        <v>0.91400000000000003</v>
      </c>
      <c r="K8" s="28">
        <v>0.16700000000000001</v>
      </c>
      <c r="L8" s="28">
        <v>0</v>
      </c>
      <c r="M8" s="28">
        <v>1.4999999999999999E-2</v>
      </c>
      <c r="N8" s="28"/>
      <c r="O8" s="28">
        <v>0.32</v>
      </c>
      <c r="P8" s="28">
        <v>1.367</v>
      </c>
      <c r="Q8" s="28">
        <v>0.24399999999999999</v>
      </c>
      <c r="R8" s="28">
        <v>0</v>
      </c>
      <c r="S8" s="28">
        <v>1.4999999999999999E-2</v>
      </c>
      <c r="U8" s="81">
        <v>1.25</v>
      </c>
    </row>
    <row r="9" spans="1:21" x14ac:dyDescent="0.2">
      <c r="A9" s="27">
        <v>7207</v>
      </c>
      <c r="B9" s="27" t="s">
        <v>42</v>
      </c>
      <c r="C9" s="28">
        <v>0.22</v>
      </c>
      <c r="D9" s="29">
        <v>0.78500000000000003</v>
      </c>
      <c r="E9" s="28">
        <v>0</v>
      </c>
      <c r="F9" s="26">
        <v>0</v>
      </c>
      <c r="G9" s="26">
        <v>0</v>
      </c>
      <c r="U9" s="81">
        <v>1.25</v>
      </c>
    </row>
    <row r="10" spans="1:21" x14ac:dyDescent="0.2">
      <c r="A10" s="27">
        <v>1</v>
      </c>
      <c r="B10" s="27">
        <v>2</v>
      </c>
      <c r="C10" s="27">
        <v>3</v>
      </c>
      <c r="D10" s="27">
        <v>4</v>
      </c>
      <c r="E10" s="27">
        <v>5</v>
      </c>
      <c r="F10" s="27">
        <v>6</v>
      </c>
      <c r="G10" s="27">
        <v>7</v>
      </c>
      <c r="H10" s="27">
        <v>8</v>
      </c>
      <c r="I10" s="27">
        <v>9</v>
      </c>
      <c r="J10" s="27">
        <v>10</v>
      </c>
      <c r="K10" s="27">
        <v>11</v>
      </c>
      <c r="L10" s="27">
        <v>12</v>
      </c>
      <c r="M10" s="27">
        <v>13</v>
      </c>
      <c r="N10" s="27">
        <v>14</v>
      </c>
      <c r="O10" s="27">
        <v>15</v>
      </c>
      <c r="P10" s="27">
        <v>16</v>
      </c>
      <c r="Q10" s="27">
        <v>17</v>
      </c>
      <c r="R10" s="27">
        <v>18</v>
      </c>
      <c r="S10" s="27">
        <v>19</v>
      </c>
    </row>
    <row r="11" spans="1:21" x14ac:dyDescent="0.2">
      <c r="C11" s="28"/>
      <c r="D11" s="28"/>
      <c r="E11" s="28"/>
    </row>
    <row r="12" spans="1:21" x14ac:dyDescent="0.2">
      <c r="A12" s="27" t="s">
        <v>43</v>
      </c>
      <c r="B12" s="76">
        <v>1.25</v>
      </c>
      <c r="C12" s="28"/>
      <c r="D12" s="28"/>
      <c r="E12" s="28"/>
    </row>
    <row r="13" spans="1:21" x14ac:dyDescent="0.2">
      <c r="C13" s="28"/>
      <c r="D13" s="28"/>
      <c r="E13" s="28"/>
    </row>
    <row r="14" spans="1:21" x14ac:dyDescent="0.2">
      <c r="C14" s="28"/>
      <c r="D14" s="28"/>
      <c r="E14" s="28"/>
    </row>
    <row r="15" spans="1:21" x14ac:dyDescent="0.2">
      <c r="C15" s="28"/>
      <c r="D15" s="28"/>
      <c r="E15" s="28"/>
    </row>
    <row r="19" spans="3:5" x14ac:dyDescent="0.2">
      <c r="C19" s="32"/>
      <c r="D19"/>
    </row>
    <row r="20" spans="3:5" x14ac:dyDescent="0.2">
      <c r="C20" s="33"/>
      <c r="D20" s="33"/>
    </row>
    <row r="21" spans="3:5" x14ac:dyDescent="0.2">
      <c r="C21" s="28"/>
      <c r="D21" s="28"/>
    </row>
    <row r="22" spans="3:5" x14ac:dyDescent="0.2">
      <c r="C22" s="28"/>
      <c r="D22" s="28"/>
      <c r="E22" s="30"/>
    </row>
    <row r="23" spans="3:5" x14ac:dyDescent="0.2">
      <c r="C23" s="28"/>
      <c r="D23" s="28"/>
    </row>
    <row r="24" spans="3:5" x14ac:dyDescent="0.2">
      <c r="C24" s="28"/>
      <c r="D24" s="28"/>
    </row>
    <row r="25" spans="3:5" x14ac:dyDescent="0.2">
      <c r="C25" s="28"/>
      <c r="D25" s="28"/>
    </row>
    <row r="26" spans="3:5" x14ac:dyDescent="0.2">
      <c r="C26" s="28"/>
      <c r="D26" s="28"/>
    </row>
    <row r="27" spans="3:5" x14ac:dyDescent="0.2">
      <c r="C27" s="28"/>
      <c r="D27" s="28"/>
    </row>
    <row r="28" spans="3:5" x14ac:dyDescent="0.2">
      <c r="C28" s="28"/>
      <c r="D28" s="28"/>
    </row>
    <row r="29" spans="3:5" x14ac:dyDescent="0.2">
      <c r="C29" s="28"/>
      <c r="D29" s="28"/>
    </row>
    <row r="30" spans="3:5" x14ac:dyDescent="0.2">
      <c r="C30" s="28"/>
      <c r="D30" s="28"/>
    </row>
    <row r="31" spans="3:5" x14ac:dyDescent="0.2">
      <c r="C31" s="28"/>
      <c r="D31" s="28"/>
    </row>
    <row r="32" spans="3:5" x14ac:dyDescent="0.2">
      <c r="C32" s="28"/>
      <c r="D32" s="28"/>
    </row>
    <row r="33" spans="3:4" x14ac:dyDescent="0.2">
      <c r="C33" s="28"/>
      <c r="D33" s="28"/>
    </row>
  </sheetData>
  <sheetProtection selectLockedCells="1" selectUnlockedCells="1"/>
  <sortState xmlns:xlrd2="http://schemas.microsoft.com/office/spreadsheetml/2017/richdata2" ref="A3:C10">
    <sortCondition ref="A3:A1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F5ABC8533D3A4C88D1B9E1B7BE592C" ma:contentTypeVersion="24" ma:contentTypeDescription="Create a new document." ma:contentTypeScope="" ma:versionID="cf6faecaa525bbec4a9152c315189296">
  <xsd:schema xmlns:xsd="http://www.w3.org/2001/XMLSchema" xmlns:xs="http://www.w3.org/2001/XMLSchema" xmlns:p="http://schemas.microsoft.com/office/2006/metadata/properties" xmlns:ns2="c5f556e5-2fba-478f-9f11-83480dd19c29" xmlns:ns3="487b949c-c784-4ac3-bd00-3f4decbe3032" targetNamespace="http://schemas.microsoft.com/office/2006/metadata/properties" ma:root="true" ma:fieldsID="343de17bfcce8de28e4be41bde059ee4" ns2:_="" ns3:_="">
    <xsd:import namespace="c5f556e5-2fba-478f-9f11-83480dd19c29"/>
    <xsd:import namespace="487b949c-c784-4ac3-bd00-3f4decbe3032"/>
    <xsd:element name="properties">
      <xsd:complexType>
        <xsd:sequence>
          <xsd:element name="documentManagement">
            <xsd:complexType>
              <xsd:all>
                <xsd:element ref="ns2:_Flow_SignoffStatus" minOccurs="0"/>
                <xsd:element ref="ns2:CurrentStakeholder" minOccurs="0"/>
                <xsd:element ref="ns2:EstimatedCompletionDate_x002e_"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EstimatedCompletionDate" minOccurs="0"/>
                <xsd:element ref="ns2:BlockedfromCompletio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f556e5-2fba-478f-9f11-83480dd19c29" elementFormDefault="qualified">
    <xsd:import namespace="http://schemas.microsoft.com/office/2006/documentManagement/types"/>
    <xsd:import namespace="http://schemas.microsoft.com/office/infopath/2007/PartnerControls"/>
    <xsd:element name="_Flow_SignoffStatus" ma:index="2" nillable="true" ma:displayName="Sign-off status" ma:internalName="Sign_x002d_off_x0020_status" ma:readOnly="false">
      <xsd:simpleType>
        <xsd:restriction base="dms:Text"/>
      </xsd:simpleType>
    </xsd:element>
    <xsd:element name="CurrentStakeholder" ma:index="3" nillable="true" ma:displayName="Current Stakeholder" ma:format="Dropdown" ma:list="UserInfo" ma:SharePointGroup="0" ma:internalName="CurrentStakehold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stimatedCompletionDate_x002e_" ma:index="4" nillable="true" ma:displayName="Estimated Completion Date." ma:format="DateOnly" ma:internalName="EstimatedCompletionDate_x002e_" ma:readOnly="false">
      <xsd:simpleType>
        <xsd:restriction base="dms:DateTime"/>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hidden="true" ma:internalName="MediaServiceKeyPoints" ma:readOnly="true">
      <xsd:simpleType>
        <xsd:restriction base="dms:Note"/>
      </xsd:simpleType>
    </xsd:element>
    <xsd:element name="MediaServiceAutoTags" ma:index="14" nillable="true" ma:displayName="Tags"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hidden="true" ma:internalName="MediaServiceOCR"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20" nillable="true" ma:displayName="Length (seconds)" ma:hidden="true" ma:internalName="MediaLengthInSeconds" ma:readOnly="true">
      <xsd:simpleType>
        <xsd:restriction base="dms:Unknown"/>
      </xsd:simpleType>
    </xsd:element>
    <xsd:element name="EstimatedCompletionDate" ma:index="22" nillable="true" ma:displayName="Estimated Completion Date" ma:format="Dropdown" ma:hidden="true" ma:internalName="EstimatedCompletionDate" ma:readOnly="false" ma:percentage="FALSE">
      <xsd:simpleType>
        <xsd:restriction base="dms:Number"/>
      </xsd:simpleType>
    </xsd:element>
    <xsd:element name="BlockedfromCompletion" ma:index="24" nillable="true" ma:displayName="Blocked from Completion" ma:default="1" ma:format="Dropdown" ma:internalName="BlockedfromCompletion">
      <xsd:simpleType>
        <xsd:restriction base="dms:Boolean"/>
      </xsd:simpleType>
    </xsd:element>
    <xsd:element name="MediaServiceLocation" ma:index="25" nillable="true" ma:displayName="Location" ma:internalName="MediaServiceLocation"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3fb7235c-7dad-4164-b333-255060b9618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7b949c-c784-4ac3-bd00-3f4decbe3032"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8" nillable="true" ma:displayName="Taxonomy Catch All Column" ma:hidden="true" ma:list="{19943777-703f-4a5a-bd61-fb539a1cd194}" ma:internalName="TaxCatchAll" ma:showField="CatchAllData" ma:web="487b949c-c784-4ac3-bd00-3f4decbe30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urrentStakeholder xmlns="c5f556e5-2fba-478f-9f11-83480dd19c29">
      <UserInfo>
        <DisplayName/>
        <AccountId xsi:nil="true"/>
        <AccountType/>
      </UserInfo>
    </CurrentStakeholder>
    <EstimatedCompletionDate xmlns="c5f556e5-2fba-478f-9f11-83480dd19c29" xsi:nil="true"/>
    <lcf76f155ced4ddcb4097134ff3c332f xmlns="c5f556e5-2fba-478f-9f11-83480dd19c29">
      <Terms xmlns="http://schemas.microsoft.com/office/infopath/2007/PartnerControls"/>
    </lcf76f155ced4ddcb4097134ff3c332f>
    <_Flow_SignoffStatus xmlns="c5f556e5-2fba-478f-9f11-83480dd19c29" xsi:nil="true"/>
    <TaxCatchAll xmlns="487b949c-c784-4ac3-bd00-3f4decbe3032" xsi:nil="true"/>
    <EstimatedCompletionDate_x002e_ xmlns="c5f556e5-2fba-478f-9f11-83480dd19c29" xsi:nil="true"/>
    <BlockedfromCompletion xmlns="c5f556e5-2fba-478f-9f11-83480dd19c29">true</BlockedfromComplet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C764F5-86B3-4B10-BE12-1E2D35FB9E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f556e5-2fba-478f-9f11-83480dd19c29"/>
    <ds:schemaRef ds:uri="487b949c-c784-4ac3-bd00-3f4decbe30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DB896C-EC08-40AD-A771-0F5D5B0F13B1}">
  <ds:schemaRefs>
    <ds:schemaRef ds:uri="http://schemas.microsoft.com/office/2006/metadata/properties"/>
    <ds:schemaRef ds:uri="487b949c-c784-4ac3-bd00-3f4decbe3032"/>
    <ds:schemaRef ds:uri="http://www.w3.org/XML/1998/namespace"/>
    <ds:schemaRef ds:uri="http://schemas.microsoft.com/office/2006/documentManagement/types"/>
    <ds:schemaRef ds:uri="http://schemas.microsoft.com/office/infopath/2007/PartnerControls"/>
    <ds:schemaRef ds:uri="http://purl.org/dc/dcmitype/"/>
    <ds:schemaRef ds:uri="http://purl.org/dc/terms/"/>
    <ds:schemaRef ds:uri="http://schemas.openxmlformats.org/package/2006/metadata/core-properties"/>
    <ds:schemaRef ds:uri="c5f556e5-2fba-478f-9f11-83480dd19c29"/>
    <ds:schemaRef ds:uri="http://purl.org/dc/elements/1.1/"/>
  </ds:schemaRefs>
</ds:datastoreItem>
</file>

<file path=customXml/itemProps3.xml><?xml version="1.0" encoding="utf-8"?>
<ds:datastoreItem xmlns:ds="http://schemas.openxmlformats.org/officeDocument/2006/customXml" ds:itemID="{C3F93B77-00D0-484C-901C-A8B731FD45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Battery Calculations</vt:lpstr>
      <vt:lpstr>Sheet2</vt:lpstr>
      <vt:lpstr>Sheet1</vt:lpstr>
      <vt:lpstr>'Battery Calculations'!Print_Area</vt:lpstr>
    </vt:vector>
  </TitlesOfParts>
  <Manager/>
  <Company>Protec,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B. Baker</dc:creator>
  <cp:keywords/>
  <dc:description/>
  <cp:lastModifiedBy>Amanda Beausoleil</cp:lastModifiedBy>
  <cp:revision/>
  <dcterms:created xsi:type="dcterms:W3CDTF">1999-04-16T19:55:47Z</dcterms:created>
  <dcterms:modified xsi:type="dcterms:W3CDTF">2025-05-20T17:19:49Z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f97e9c72-3d7f-4062-bff8-dad98bbc1384</vt:lpwstr>
  </property>
  <property fmtid="{D5CDD505-2E9C-101B-9397-08002B2CF9AE}" pid="3" name="ContentTypeId">
    <vt:lpwstr>0x01010094F5ABC8533D3A4C88D1B9E1B7BE592C</vt:lpwstr>
  </property>
  <property fmtid="{D5CDD505-2E9C-101B-9397-08002B2CF9AE}" pid="4" name="MediaServiceImageTags">
    <vt:lpwstr/>
  </property>
</Properties>
</file>